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jmessier_scouting_org/Documents/2021 Popcorn/"/>
    </mc:Choice>
  </mc:AlternateContent>
  <xr:revisionPtr revIDLastSave="0" documentId="8_{08934C61-DDC7-4D90-BD0A-0A43E12A1B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YC - 2021 SNS Projection Sheet" sheetId="1" r:id="rId1"/>
    <sheet name="Sheet2" sheetId="2" r:id="rId2"/>
  </sheets>
  <definedNames>
    <definedName name="_xlnm.Print_Area" localSheetId="0">'CYC - 2021 SNS Projection Sheet'!$A$1:$L$63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P43" i="1" s="1"/>
  <c r="E43" i="1" l="1"/>
  <c r="H43" i="1" s="1"/>
  <c r="O43" i="1" l="1"/>
  <c r="J43" i="1"/>
  <c r="C57" i="1" l="1"/>
  <c r="E57" i="1" s="1"/>
  <c r="H57" i="1" s="1"/>
  <c r="C55" i="1"/>
  <c r="E55" i="1" s="1"/>
  <c r="C53" i="1"/>
  <c r="P53" i="1" s="1"/>
  <c r="C51" i="1"/>
  <c r="C49" i="1"/>
  <c r="C47" i="1"/>
  <c r="C45" i="1"/>
  <c r="P45" i="1" s="1"/>
  <c r="C41" i="1"/>
  <c r="C39" i="1"/>
  <c r="C37" i="1"/>
  <c r="E45" i="1" l="1"/>
  <c r="H45" i="1" s="1"/>
  <c r="E53" i="1"/>
  <c r="H53" i="1" s="1"/>
  <c r="H55" i="1"/>
  <c r="P55" i="1"/>
  <c r="P57" i="1"/>
  <c r="O45" i="1" l="1"/>
  <c r="J45" i="1"/>
  <c r="O55" i="1"/>
  <c r="J55" i="1"/>
  <c r="J53" i="1"/>
  <c r="O53" i="1"/>
  <c r="O57" i="1"/>
  <c r="J57" i="1"/>
  <c r="P39" i="1"/>
  <c r="E51" i="1" l="1"/>
  <c r="H51" i="1" s="1"/>
  <c r="P51" i="1"/>
  <c r="E49" i="1"/>
  <c r="H49" i="1" s="1"/>
  <c r="P49" i="1"/>
  <c r="E37" i="1"/>
  <c r="H37" i="1" s="1"/>
  <c r="P37" i="1"/>
  <c r="E41" i="1"/>
  <c r="H41" i="1" s="1"/>
  <c r="P41" i="1"/>
  <c r="E47" i="1"/>
  <c r="H47" i="1" s="1"/>
  <c r="P47" i="1"/>
  <c r="E39" i="1"/>
  <c r="H39" i="1" s="1"/>
  <c r="J39" i="1" l="1"/>
  <c r="O39" i="1"/>
  <c r="J37" i="1"/>
  <c r="O37" i="1"/>
  <c r="J41" i="1"/>
  <c r="O41" i="1"/>
  <c r="O51" i="1" l="1"/>
  <c r="J51" i="1"/>
  <c r="B60" i="1"/>
  <c r="O47" i="1" l="1"/>
  <c r="J47" i="1"/>
  <c r="O49" i="1"/>
  <c r="J49" i="1"/>
  <c r="E60" i="1"/>
  <c r="C60" i="1"/>
  <c r="O60" i="1" l="1"/>
  <c r="B63" i="1" s="1"/>
  <c r="J60" i="1"/>
  <c r="H60" i="1"/>
  <c r="F60" i="1" l="1"/>
</calcChain>
</file>

<file path=xl/sharedStrings.xml><?xml version="1.0" encoding="utf-8"?>
<sst xmlns="http://schemas.openxmlformats.org/spreadsheetml/2006/main" count="60" uniqueCount="48">
  <si>
    <t>Connecticut Yankee Council</t>
  </si>
  <si>
    <t>Unit Initial Order Product Projection Sheet</t>
  </si>
  <si>
    <t>Show &amp; Sell/Show &amp; Deliver</t>
  </si>
  <si>
    <t>1. Enter your Units 2020 total Show-n-Sell sales dollars, OR the 2021 Show-n-Sell Goal you expect to sell in the ORANGE box below.</t>
  </si>
  <si>
    <r>
      <t xml:space="preserve"> </t>
    </r>
    <r>
      <rPr>
        <i/>
        <sz val="14"/>
        <color theme="1"/>
        <rFont val="Times New Roman"/>
        <family val="1"/>
      </rPr>
      <t xml:space="preserve">   (for example if your Unit sold $10,000 of Popcorn for Show &amp; Sell this tool will build an initial order recommendation based on the amount entered)</t>
    </r>
  </si>
  <si>
    <t>2020 Unit Actual Show-n-Sell OR 2021 Show-n-Sell Sales Goal</t>
  </si>
  <si>
    <t xml:space="preserve">2. Due to concerns created by the Pandamic/COVID-19 surrounding our sales environment, social distancing concerns, potential impacts of location availability, </t>
  </si>
  <si>
    <t xml:space="preserve">    potential issues with consistent Scout participation, and the desire to protect the Unit and Council from over ordering, the Council</t>
  </si>
  <si>
    <t xml:space="preserve">    is implementing a weighted control factor to protect us all.  This tool will automatically limit your suggested order to by a factor of </t>
  </si>
  <si>
    <t xml:space="preserve">    Note:  The Council can allow for order amounts above this level in limited situations with direct and open consultation, however this weighted </t>
  </si>
  <si>
    <r>
      <t xml:space="preserve">    amount is strongly recommended.  </t>
    </r>
    <r>
      <rPr>
        <b/>
        <sz val="16"/>
        <color theme="1"/>
        <rFont val="Times New Roman"/>
        <family val="1"/>
      </rPr>
      <t>The intent is to sell out of product with this initial order.</t>
    </r>
  </si>
  <si>
    <t>3. The recommended order qty in cases by product in the blue boxes are automatically calculated based on your Show-n-Sell Sales projection*.</t>
  </si>
  <si>
    <t xml:space="preserve">    The recommended order qty in containers, to be used with the CAMP MASTERS system (due to case conversion) are in the green boxes.</t>
  </si>
  <si>
    <t xml:space="preserve">    *the tool rounds case totals to the closest integer based on weighted sales dollars measured against each item's retail price</t>
  </si>
  <si>
    <t>Sales Practices &amp; Inventory Suggestions due to COVID-19</t>
  </si>
  <si>
    <t>1. Collect all money from sales at the time of the sale, including Take Order Sales to ensure money is collected</t>
  </si>
  <si>
    <t>2. Plan to sell entire inventory ordered through other approaches if the site locations are cancelled</t>
  </si>
  <si>
    <t>3. Suggested alternative methods to sell through inventory:</t>
  </si>
  <si>
    <t xml:space="preserve">     * Conduct more door to door sales, delivering product at point of sale, and be prepared to leave a door hanger for contact via phone/email/social media.</t>
  </si>
  <si>
    <t xml:space="preserve">     * Consider placing flyers on cars in parking lots or other creative approaches to bolster support and sales.</t>
  </si>
  <si>
    <t xml:space="preserve">     * Use Social Media posts to create additional sales or potentially share inventory with neighboring units.</t>
  </si>
  <si>
    <t xml:space="preserve">     * Use groups such as Churches, Clubs to create sales awareness for planned event or individual sales; promoting on their social media or sending an email on your behalf.</t>
  </si>
  <si>
    <t xml:space="preserve">     * Teach all Scouts how to ask for the sale using the correct script suggested on Order From to ensure professionalism in presentation.</t>
  </si>
  <si>
    <t xml:space="preserve">    * Search for different and new locations to conduct site-sales at from previous years.  Consider neighborhood group selling - Show-n-Sell on wheels.</t>
  </si>
  <si>
    <t xml:space="preserve">    * Consider using signs promoting Scouting helping the community to gain attention - should the location send you away from the traffic in the parking lot.  Be creative this year!</t>
  </si>
  <si>
    <t>EXPECTED % OF RETAIL DOLLARS</t>
  </si>
  <si>
    <t>WEIGHTED RETAIL SALES DOLLARS</t>
  </si>
  <si>
    <t>PRODUCT RETAIL PRICE</t>
  </si>
  <si>
    <t>ORDER QTY</t>
  </si>
  <si>
    <t>CONTAINERS</t>
  </si>
  <si>
    <t>IN CASES</t>
  </si>
  <si>
    <t>IN CONTAINERS</t>
  </si>
  <si>
    <t>12oz Honey Roasted Peanuts</t>
  </si>
  <si>
    <t>(12 per case)</t>
  </si>
  <si>
    <t>22 pack Movie Theater Ex Butter MW</t>
  </si>
  <si>
    <t>(6 per case)</t>
  </si>
  <si>
    <t xml:space="preserve"> </t>
  </si>
  <si>
    <t>Supreme Caramel Corn Tin</t>
  </si>
  <si>
    <t>(8 per case)</t>
  </si>
  <si>
    <t>Cinnamun Crunch Popcorn Tin</t>
  </si>
  <si>
    <t>Trail Mix</t>
  </si>
  <si>
    <t>White Cheddar Cheese Tin</t>
  </si>
  <si>
    <t>12 pack Kettle Corn MW</t>
  </si>
  <si>
    <t>14 Pack Roasted Summer Corn MW</t>
  </si>
  <si>
    <t>Gourmet Purple Popping Corn Jar</t>
  </si>
  <si>
    <t>6 pack Butter MW</t>
  </si>
  <si>
    <t>Caramel Corn Bag</t>
  </si>
  <si>
    <t>Actual Retail Value of Suggested Initial order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</si>
</sst>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1"/>
      <color rgb="FF252525"/>
      <name val="Helvetica"/>
      <family val="2"/>
    </font>
    <font>
      <sz val="15"/>
      <color rgb="FFFFFFFF"/>
      <name val="Helvetica"/>
      <family val="2"/>
    </font>
    <font>
      <b/>
      <sz val="24"/>
      <color theme="1"/>
      <name val="Times New Roman"/>
      <family val="1"/>
    </font>
    <font>
      <b/>
      <sz val="2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165" fontId="4" fillId="0" borderId="0" xfId="3" applyNumberFormat="1" applyFont="1" applyAlignment="1">
      <alignment horizontal="center"/>
    </xf>
    <xf numFmtId="44" fontId="4" fillId="0" borderId="0" xfId="2" applyFont="1" applyAlignment="1">
      <alignment horizontal="center"/>
    </xf>
    <xf numFmtId="0" fontId="5" fillId="0" borderId="0" xfId="0" applyFont="1"/>
    <xf numFmtId="9" fontId="5" fillId="0" borderId="0" xfId="3" applyFont="1" applyAlignment="1">
      <alignment horizontal="center"/>
    </xf>
    <xf numFmtId="44" fontId="2" fillId="0" borderId="0" xfId="0" applyNumberFormat="1" applyFont="1"/>
    <xf numFmtId="9" fontId="5" fillId="0" borderId="0" xfId="3" applyFont="1"/>
    <xf numFmtId="0" fontId="5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9" fillId="2" borderId="1" xfId="2" applyNumberFormat="1" applyFont="1" applyFill="1" applyBorder="1"/>
    <xf numFmtId="44" fontId="5" fillId="0" borderId="0" xfId="2" applyFont="1" applyAlignment="1">
      <alignment horizontal="center"/>
    </xf>
    <xf numFmtId="0" fontId="3" fillId="0" borderId="5" xfId="0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5" fontId="5" fillId="0" borderId="2" xfId="3" applyNumberFormat="1" applyFont="1" applyBorder="1" applyAlignment="1">
      <alignment horizontal="center"/>
    </xf>
    <xf numFmtId="165" fontId="5" fillId="0" borderId="7" xfId="3" applyNumberFormat="1" applyFont="1" applyBorder="1" applyAlignment="1">
      <alignment horizontal="center"/>
    </xf>
    <xf numFmtId="167" fontId="13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168" fontId="2" fillId="0" borderId="0" xfId="3" applyNumberFormat="1" applyFont="1" applyAlignment="1">
      <alignment horizontal="center"/>
    </xf>
    <xf numFmtId="2" fontId="2" fillId="0" borderId="0" xfId="0" applyNumberFormat="1" applyFont="1"/>
    <xf numFmtId="9" fontId="14" fillId="2" borderId="8" xfId="0" applyNumberFormat="1" applyFont="1" applyFill="1" applyBorder="1"/>
    <xf numFmtId="0" fontId="3" fillId="0" borderId="10" xfId="0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0" fontId="14" fillId="0" borderId="11" xfId="0" applyFont="1" applyFill="1" applyBorder="1"/>
    <xf numFmtId="0" fontId="5" fillId="0" borderId="0" xfId="0" applyFont="1" applyFill="1"/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ampmasters.o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0</xdr:row>
      <xdr:rowOff>0</xdr:rowOff>
    </xdr:from>
    <xdr:to>
      <xdr:col>0</xdr:col>
      <xdr:colOff>2190116</xdr:colOff>
      <xdr:row>6</xdr:row>
      <xdr:rowOff>44052</xdr:rowOff>
    </xdr:to>
    <xdr:pic>
      <xdr:nvPicPr>
        <xdr:cNvPr id="5" name="Picture 4" descr="Camp Master's Popcorn">
          <a:hlinkClick xmlns:r="http://schemas.openxmlformats.org/officeDocument/2006/relationships" r:id="rId1" tooltip="Just another WordPress site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0"/>
          <a:ext cx="2169796" cy="205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7"/>
  <sheetViews>
    <sheetView tabSelected="1" zoomScale="75" zoomScaleNormal="75" workbookViewId="0"/>
  </sheetViews>
  <sheetFormatPr defaultColWidth="9.140625" defaultRowHeight="20.45"/>
  <cols>
    <col min="1" max="1" width="54.28515625" style="1" customWidth="1"/>
    <col min="2" max="4" width="26.7109375" style="1" customWidth="1"/>
    <col min="5" max="5" width="18" style="12" bestFit="1" customWidth="1"/>
    <col min="6" max="6" width="10.5703125" style="12" hidden="1" customWidth="1"/>
    <col min="7" max="7" width="15.42578125" style="12" hidden="1" customWidth="1"/>
    <col min="8" max="8" width="17.140625" style="12" bestFit="1" customWidth="1"/>
    <col min="9" max="9" width="9.140625" style="1"/>
    <col min="10" max="10" width="22.85546875" style="1" bestFit="1" customWidth="1"/>
    <col min="11" max="12" width="9.140625" style="1"/>
    <col min="13" max="13" width="6.140625" style="1" hidden="1" customWidth="1"/>
    <col min="14" max="14" width="5.5703125" style="1" customWidth="1"/>
    <col min="15" max="15" width="14.7109375" style="1" hidden="1" customWidth="1"/>
    <col min="16" max="16" width="9.140625" style="1" hidden="1" customWidth="1"/>
    <col min="17" max="16384" width="9.140625" style="1"/>
  </cols>
  <sheetData>
    <row r="2" spans="1:9" ht="32.450000000000003">
      <c r="A2" s="11"/>
      <c r="B2" s="49" t="s">
        <v>0</v>
      </c>
      <c r="C2" s="49"/>
      <c r="D2" s="49"/>
      <c r="E2" s="49"/>
      <c r="F2" s="49"/>
      <c r="G2" s="49"/>
      <c r="H2" s="16"/>
    </row>
    <row r="3" spans="1:9" ht="32.450000000000003">
      <c r="B3" s="49" t="s">
        <v>1</v>
      </c>
      <c r="C3" s="49"/>
      <c r="D3" s="49"/>
      <c r="E3" s="49"/>
      <c r="F3" s="49"/>
      <c r="G3" s="49"/>
    </row>
    <row r="4" spans="1:9" ht="32.450000000000003">
      <c r="B4" s="49" t="s">
        <v>2</v>
      </c>
      <c r="C4" s="49"/>
      <c r="D4" s="49"/>
      <c r="E4" s="49"/>
      <c r="F4" s="49"/>
      <c r="G4" s="49"/>
    </row>
    <row r="7" spans="1:9">
      <c r="A7" s="1" t="s">
        <v>3</v>
      </c>
    </row>
    <row r="8" spans="1:9">
      <c r="A8" s="1" t="s">
        <v>4</v>
      </c>
    </row>
    <row r="9" spans="1:9" ht="21" thickBot="1"/>
    <row r="10" spans="1:9" ht="27.95" thickBot="1">
      <c r="A10" s="41" t="s">
        <v>5</v>
      </c>
      <c r="B10" s="34"/>
      <c r="C10" s="33">
        <v>10000</v>
      </c>
      <c r="E10" s="1"/>
      <c r="I10" s="12"/>
    </row>
    <row r="12" spans="1:9">
      <c r="A12" s="1" t="s">
        <v>6</v>
      </c>
    </row>
    <row r="13" spans="1:9">
      <c r="A13" s="1" t="s">
        <v>7</v>
      </c>
    </row>
    <row r="14" spans="1:9" ht="22.5">
      <c r="A14" s="1" t="s">
        <v>8</v>
      </c>
      <c r="I14" s="38">
        <v>0.3</v>
      </c>
    </row>
    <row r="15" spans="1:9">
      <c r="A15" s="1" t="s">
        <v>9</v>
      </c>
    </row>
    <row r="16" spans="1:9">
      <c r="A16" s="1" t="s">
        <v>10</v>
      </c>
    </row>
    <row r="18" spans="1:8">
      <c r="A18" s="1" t="s">
        <v>11</v>
      </c>
    </row>
    <row r="19" spans="1:8">
      <c r="A19" s="1" t="s">
        <v>12</v>
      </c>
    </row>
    <row r="20" spans="1:8">
      <c r="A20" s="40" t="s">
        <v>13</v>
      </c>
    </row>
    <row r="22" spans="1:8">
      <c r="A22" s="35" t="s">
        <v>14</v>
      </c>
      <c r="H22" s="1"/>
    </row>
    <row r="23" spans="1:8">
      <c r="A23" s="1" t="s">
        <v>15</v>
      </c>
      <c r="H23" s="1"/>
    </row>
    <row r="24" spans="1:8">
      <c r="A24" s="1" t="s">
        <v>16</v>
      </c>
      <c r="H24" s="1"/>
    </row>
    <row r="25" spans="1:8">
      <c r="A25" s="1" t="s">
        <v>17</v>
      </c>
      <c r="H25" s="1"/>
    </row>
    <row r="26" spans="1:8">
      <c r="A26" s="1" t="s">
        <v>18</v>
      </c>
      <c r="H26" s="1"/>
    </row>
    <row r="27" spans="1:8">
      <c r="A27" s="1" t="s">
        <v>19</v>
      </c>
      <c r="H27" s="1"/>
    </row>
    <row r="28" spans="1:8">
      <c r="A28" s="1" t="s">
        <v>20</v>
      </c>
      <c r="H28" s="1"/>
    </row>
    <row r="29" spans="1:8">
      <c r="A29" s="1" t="s">
        <v>21</v>
      </c>
      <c r="G29" s="1"/>
      <c r="H29" s="1"/>
    </row>
    <row r="30" spans="1:8">
      <c r="A30" s="1" t="s">
        <v>22</v>
      </c>
      <c r="G30" s="1"/>
      <c r="H30" s="1"/>
    </row>
    <row r="31" spans="1:8">
      <c r="A31" s="1" t="s">
        <v>23</v>
      </c>
      <c r="G31" s="1"/>
      <c r="H31" s="1"/>
    </row>
    <row r="32" spans="1:8">
      <c r="A32" s="1" t="s">
        <v>24</v>
      </c>
      <c r="G32" s="1"/>
      <c r="H32" s="1"/>
    </row>
    <row r="33" spans="1:16" ht="21" thickBot="1"/>
    <row r="34" spans="1:16" ht="21" thickBot="1">
      <c r="B34" s="45" t="s">
        <v>25</v>
      </c>
      <c r="C34" s="47" t="s">
        <v>26</v>
      </c>
      <c r="D34" s="47" t="s">
        <v>27</v>
      </c>
      <c r="H34" s="26" t="s">
        <v>28</v>
      </c>
      <c r="J34" s="14" t="s">
        <v>28</v>
      </c>
    </row>
    <row r="35" spans="1:16" ht="21" thickBot="1">
      <c r="B35" s="46"/>
      <c r="C35" s="48"/>
      <c r="D35" s="48"/>
      <c r="E35" s="39" t="s">
        <v>29</v>
      </c>
      <c r="F35" s="21"/>
      <c r="G35" s="25"/>
      <c r="H35" s="27" t="s">
        <v>30</v>
      </c>
      <c r="J35" s="15" t="s">
        <v>31</v>
      </c>
    </row>
    <row r="36" spans="1:16" ht="21" thickBot="1">
      <c r="J36" s="12"/>
    </row>
    <row r="37" spans="1:16" ht="23.1" thickBot="1">
      <c r="A37" s="43" t="s">
        <v>32</v>
      </c>
      <c r="B37" s="3">
        <v>0.04</v>
      </c>
      <c r="C37" s="4">
        <f>(B37*($C$10*(1-$I$14)))</f>
        <v>280</v>
      </c>
      <c r="D37" s="4">
        <v>15</v>
      </c>
      <c r="E37" s="17">
        <f>ROUND(C37/D37,0)</f>
        <v>19</v>
      </c>
      <c r="F37" s="22">
        <v>7.0000000000000007E-2</v>
      </c>
      <c r="G37" s="22"/>
      <c r="H37" s="28">
        <f>ROUND(E37/M37,0)</f>
        <v>2</v>
      </c>
      <c r="J37" s="29">
        <f>H37*M37</f>
        <v>24</v>
      </c>
      <c r="M37" s="1">
        <v>12</v>
      </c>
      <c r="O37" s="7">
        <f>(H37*M37)*D37</f>
        <v>360</v>
      </c>
      <c r="P37" s="37">
        <f>C37/D37</f>
        <v>18.666666666666668</v>
      </c>
    </row>
    <row r="38" spans="1:16" ht="21" thickBot="1">
      <c r="A38" s="13" t="s">
        <v>33</v>
      </c>
      <c r="B38" s="3"/>
      <c r="C38" s="4"/>
      <c r="D38" s="4"/>
      <c r="E38" s="17"/>
      <c r="F38" s="17"/>
      <c r="G38" s="17"/>
      <c r="H38" s="17"/>
      <c r="J38" s="30"/>
    </row>
    <row r="39" spans="1:16" ht="21" thickBot="1">
      <c r="A39" s="44" t="s">
        <v>34</v>
      </c>
      <c r="B39" s="3">
        <v>9.8699999999999996E-2</v>
      </c>
      <c r="C39" s="4">
        <f>(B39*($C$10*(1-$I$14)))</f>
        <v>690.9</v>
      </c>
      <c r="D39" s="4">
        <v>25</v>
      </c>
      <c r="E39" s="17">
        <f>ROUND(C39/D39,0)</f>
        <v>28</v>
      </c>
      <c r="F39" s="22">
        <v>0.05</v>
      </c>
      <c r="G39" s="36"/>
      <c r="H39" s="28">
        <f>ROUND(E39/M39,0)</f>
        <v>5</v>
      </c>
      <c r="J39" s="29">
        <f>H39*M39</f>
        <v>30</v>
      </c>
      <c r="M39" s="1">
        <v>6</v>
      </c>
      <c r="O39" s="7">
        <f>(H39*M39)*D39</f>
        <v>750</v>
      </c>
      <c r="P39" s="37">
        <f>C39/D39</f>
        <v>27.635999999999999</v>
      </c>
    </row>
    <row r="40" spans="1:16" ht="21" thickBot="1">
      <c r="A40" s="13" t="s">
        <v>35</v>
      </c>
      <c r="B40" s="3" t="s">
        <v>36</v>
      </c>
      <c r="C40" s="4"/>
      <c r="D40" s="4"/>
      <c r="E40" s="17"/>
      <c r="F40" s="17"/>
      <c r="G40" s="17"/>
      <c r="H40" s="17"/>
      <c r="J40" s="30"/>
    </row>
    <row r="41" spans="1:16" ht="21" thickBot="1">
      <c r="A41" s="44" t="s">
        <v>37</v>
      </c>
      <c r="B41" s="3">
        <v>0.11</v>
      </c>
      <c r="C41" s="4">
        <f>(B41*($C$10*(1-$I$14)))</f>
        <v>770</v>
      </c>
      <c r="D41" s="4">
        <v>25</v>
      </c>
      <c r="E41" s="17">
        <f>ROUND(C41/D41,0)</f>
        <v>31</v>
      </c>
      <c r="F41" s="22">
        <v>0.05</v>
      </c>
      <c r="G41" s="22"/>
      <c r="H41" s="28">
        <f>ROUND(E41/M41,0)</f>
        <v>4</v>
      </c>
      <c r="J41" s="29">
        <f>H41*M41</f>
        <v>32</v>
      </c>
      <c r="M41" s="1">
        <v>8</v>
      </c>
      <c r="O41" s="7">
        <f>(H41*M41)*D41</f>
        <v>800</v>
      </c>
      <c r="P41" s="37">
        <f>C41/D41</f>
        <v>30.8</v>
      </c>
    </row>
    <row r="42" spans="1:16" ht="21" thickBot="1">
      <c r="A42" s="13" t="s">
        <v>38</v>
      </c>
      <c r="B42" s="3"/>
      <c r="C42" s="4"/>
      <c r="D42" s="4"/>
      <c r="E42" s="17"/>
      <c r="F42" s="17"/>
      <c r="G42" s="17"/>
      <c r="H42" s="17"/>
      <c r="J42" s="30"/>
    </row>
    <row r="43" spans="1:16" ht="21" thickBot="1">
      <c r="A43" s="44" t="s">
        <v>39</v>
      </c>
      <c r="B43" s="3">
        <v>4.9299999999999997E-2</v>
      </c>
      <c r="C43" s="4">
        <f>(B43*($C$10*(1-$I$14)))</f>
        <v>345.09999999999997</v>
      </c>
      <c r="D43" s="4">
        <v>20</v>
      </c>
      <c r="E43" s="17">
        <f>ROUND(C43/D43,0)</f>
        <v>17</v>
      </c>
      <c r="F43" s="22">
        <v>0.04</v>
      </c>
      <c r="G43" s="22"/>
      <c r="H43" s="28">
        <f>ROUND(E43/M43,0)</f>
        <v>2</v>
      </c>
      <c r="J43" s="29">
        <f>H43*M43</f>
        <v>16</v>
      </c>
      <c r="M43" s="1">
        <v>8</v>
      </c>
      <c r="O43" s="7">
        <f>(H43*M43)*D43</f>
        <v>320</v>
      </c>
      <c r="P43" s="37">
        <f>C43/D43</f>
        <v>17.254999999999999</v>
      </c>
    </row>
    <row r="44" spans="1:16" ht="21" thickBot="1">
      <c r="A44" s="13" t="s">
        <v>38</v>
      </c>
      <c r="B44" s="3"/>
      <c r="C44" s="4"/>
      <c r="D44" s="4"/>
      <c r="E44" s="17"/>
      <c r="F44" s="22"/>
      <c r="G44" s="22"/>
      <c r="H44" s="42"/>
      <c r="J44" s="42"/>
      <c r="O44" s="7"/>
      <c r="P44" s="37"/>
    </row>
    <row r="45" spans="1:16" ht="21" thickBot="1">
      <c r="A45" s="44" t="s">
        <v>40</v>
      </c>
      <c r="B45" s="3">
        <v>4.9299999999999997E-2</v>
      </c>
      <c r="C45" s="4">
        <f>(B45*($C$10*(1-$I$14)))</f>
        <v>345.09999999999997</v>
      </c>
      <c r="D45" s="4">
        <v>20</v>
      </c>
      <c r="E45" s="17">
        <f>ROUND(C45/D45,0)</f>
        <v>17</v>
      </c>
      <c r="F45" s="22">
        <v>0.04</v>
      </c>
      <c r="G45" s="22"/>
      <c r="H45" s="28">
        <f>ROUND(E45/M45,0)</f>
        <v>2</v>
      </c>
      <c r="J45" s="29">
        <f>H45*M45</f>
        <v>16</v>
      </c>
      <c r="M45" s="1">
        <v>8</v>
      </c>
      <c r="O45" s="7">
        <f>(H45*M45)*D45</f>
        <v>320</v>
      </c>
      <c r="P45" s="37">
        <f>C45/D45</f>
        <v>17.254999999999999</v>
      </c>
    </row>
    <row r="46" spans="1:16" ht="21" thickBot="1">
      <c r="A46" s="13" t="s">
        <v>38</v>
      </c>
      <c r="B46" s="3"/>
      <c r="C46" s="4"/>
      <c r="D46" s="4"/>
      <c r="E46" s="17"/>
      <c r="F46" s="17"/>
      <c r="G46" s="17"/>
      <c r="H46" s="17"/>
      <c r="J46" s="30"/>
    </row>
    <row r="47" spans="1:16" ht="21" thickBot="1">
      <c r="A47" s="44" t="s">
        <v>41</v>
      </c>
      <c r="B47" s="3">
        <v>0.11119999999999999</v>
      </c>
      <c r="C47" s="4">
        <f>(B47*($C$10*(1-$I$14)))</f>
        <v>778.4</v>
      </c>
      <c r="D47" s="4">
        <v>15</v>
      </c>
      <c r="E47" s="17">
        <f>ROUND(C47/D47,0)</f>
        <v>52</v>
      </c>
      <c r="F47" s="22">
        <v>0.1</v>
      </c>
      <c r="G47" s="22"/>
      <c r="H47" s="28">
        <f>ROUND(E47/M47,0)</f>
        <v>7</v>
      </c>
      <c r="J47" s="29">
        <f>H47*M47</f>
        <v>56</v>
      </c>
      <c r="M47" s="1">
        <v>8</v>
      </c>
      <c r="O47" s="7">
        <f>(H47*M47)*D47</f>
        <v>840</v>
      </c>
      <c r="P47" s="37">
        <f>C47/D47</f>
        <v>51.893333333333331</v>
      </c>
    </row>
    <row r="48" spans="1:16" ht="21" thickBot="1">
      <c r="A48" s="13" t="s">
        <v>38</v>
      </c>
      <c r="B48" s="3"/>
      <c r="C48" s="4"/>
      <c r="D48" s="4"/>
      <c r="E48" s="17"/>
      <c r="F48" s="17"/>
      <c r="G48" s="17"/>
      <c r="H48" s="17"/>
      <c r="J48" s="30"/>
    </row>
    <row r="49" spans="1:16" ht="21" thickBot="1">
      <c r="A49" s="44" t="s">
        <v>42</v>
      </c>
      <c r="B49" s="3">
        <v>9.9299999999999999E-2</v>
      </c>
      <c r="C49" s="4">
        <f>(B49*($C$10*(1-$I$14)))</f>
        <v>695.1</v>
      </c>
      <c r="D49" s="4">
        <v>15</v>
      </c>
      <c r="E49" s="17">
        <f>ROUND(C49/D49,0)</f>
        <v>46</v>
      </c>
      <c r="F49" s="22">
        <v>0.08</v>
      </c>
      <c r="G49" s="22"/>
      <c r="H49" s="28">
        <f>ROUND(E49/M49,0)</f>
        <v>6</v>
      </c>
      <c r="J49" s="29">
        <f>H49*M49</f>
        <v>48</v>
      </c>
      <c r="M49" s="1">
        <v>8</v>
      </c>
      <c r="O49" s="7">
        <f>(H49*M49)*D49</f>
        <v>720</v>
      </c>
      <c r="P49" s="37">
        <f>C49/D49</f>
        <v>46.34</v>
      </c>
    </row>
    <row r="50" spans="1:16" ht="21" thickBot="1">
      <c r="A50" s="13" t="s">
        <v>38</v>
      </c>
      <c r="B50" s="3"/>
      <c r="C50" s="4"/>
      <c r="D50" s="4"/>
      <c r="E50" s="17"/>
      <c r="F50" s="17"/>
      <c r="G50" s="17"/>
      <c r="H50" s="17"/>
      <c r="J50" s="30"/>
    </row>
    <row r="51" spans="1:16" ht="21" thickBot="1">
      <c r="A51" s="44" t="s">
        <v>43</v>
      </c>
      <c r="B51" s="3">
        <v>0.1033</v>
      </c>
      <c r="C51" s="4">
        <f>(B51*($C$10*(1-$I$14)))</f>
        <v>723.1</v>
      </c>
      <c r="D51" s="4">
        <v>15</v>
      </c>
      <c r="E51" s="17">
        <f>ROUND(C51/D51,0)</f>
        <v>48</v>
      </c>
      <c r="F51" s="22">
        <v>0.1</v>
      </c>
      <c r="G51" s="22"/>
      <c r="H51" s="28">
        <f>ROUND(E51/M51,0)</f>
        <v>6</v>
      </c>
      <c r="J51" s="29">
        <f>H51*M51</f>
        <v>48</v>
      </c>
      <c r="M51" s="1">
        <v>8</v>
      </c>
      <c r="O51" s="7">
        <f>(H51*M51)*D51</f>
        <v>720</v>
      </c>
      <c r="P51" s="37">
        <f>C51/D51</f>
        <v>48.206666666666671</v>
      </c>
    </row>
    <row r="52" spans="1:16" ht="21" thickBot="1">
      <c r="A52" s="13" t="s">
        <v>38</v>
      </c>
      <c r="B52" s="3"/>
      <c r="C52" s="4"/>
      <c r="D52" s="4"/>
      <c r="E52" s="17"/>
      <c r="F52" s="17"/>
      <c r="G52" s="17"/>
      <c r="H52" s="17"/>
      <c r="J52" s="30"/>
    </row>
    <row r="53" spans="1:16" ht="21" thickBot="1">
      <c r="A53" s="44" t="s">
        <v>44</v>
      </c>
      <c r="B53" s="3">
        <v>0.05</v>
      </c>
      <c r="C53" s="4">
        <f>(B53*($C$10*(1-$I$14)))</f>
        <v>350</v>
      </c>
      <c r="D53" s="4">
        <v>12</v>
      </c>
      <c r="E53" s="17">
        <f>ROUND(C53/D53,0)</f>
        <v>29</v>
      </c>
      <c r="F53" s="22">
        <v>0.05</v>
      </c>
      <c r="G53" s="22"/>
      <c r="H53" s="28">
        <f>ROUND(E53/M53,0)</f>
        <v>5</v>
      </c>
      <c r="J53" s="29">
        <f>H53*M53</f>
        <v>30</v>
      </c>
      <c r="M53" s="1">
        <v>6</v>
      </c>
      <c r="O53" s="7">
        <f>(H53*M53)*D53</f>
        <v>360</v>
      </c>
      <c r="P53" s="37">
        <f>C53/D53</f>
        <v>29.166666666666668</v>
      </c>
    </row>
    <row r="54" spans="1:16" ht="21" thickBot="1">
      <c r="A54" s="13" t="s">
        <v>35</v>
      </c>
      <c r="B54" s="3"/>
      <c r="C54" s="4"/>
      <c r="D54" s="4"/>
      <c r="E54" s="17"/>
      <c r="F54" s="17"/>
      <c r="G54" s="17"/>
      <c r="H54" s="17"/>
      <c r="J54" s="30"/>
    </row>
    <row r="55" spans="1:16" ht="21" thickBot="1">
      <c r="A55" s="44" t="s">
        <v>45</v>
      </c>
      <c r="B55" s="3">
        <v>7.9000000000000001E-2</v>
      </c>
      <c r="C55" s="4">
        <f>(B55*($C$10*(1-$I$14)))</f>
        <v>553</v>
      </c>
      <c r="D55" s="4">
        <v>10</v>
      </c>
      <c r="E55" s="17">
        <f>ROUND(C55/D55,0)</f>
        <v>55</v>
      </c>
      <c r="F55" s="22">
        <v>0.12</v>
      </c>
      <c r="G55" s="22"/>
      <c r="H55" s="28">
        <f>ROUND(E55/M55,0)</f>
        <v>7</v>
      </c>
      <c r="J55" s="29">
        <f>H55*M55</f>
        <v>56</v>
      </c>
      <c r="M55" s="1">
        <v>8</v>
      </c>
      <c r="O55" s="7">
        <f>(H55*M55)*D55</f>
        <v>560</v>
      </c>
      <c r="P55" s="37">
        <f>C55/D55</f>
        <v>55.3</v>
      </c>
    </row>
    <row r="56" spans="1:16" ht="21" thickBot="1">
      <c r="A56" s="13" t="s">
        <v>38</v>
      </c>
      <c r="B56" s="3"/>
      <c r="C56" s="4"/>
      <c r="D56" s="4"/>
      <c r="E56" s="17"/>
      <c r="F56" s="17"/>
      <c r="G56" s="17"/>
      <c r="H56" s="17"/>
      <c r="J56" s="17"/>
      <c r="O56" s="7"/>
    </row>
    <row r="57" spans="1:16" ht="21" thickBot="1">
      <c r="A57" s="44" t="s">
        <v>46</v>
      </c>
      <c r="B57" s="3">
        <v>0.21</v>
      </c>
      <c r="C57" s="4">
        <f>(B57*($C$10*(1-$I$14)))</f>
        <v>1470</v>
      </c>
      <c r="D57" s="4">
        <v>10</v>
      </c>
      <c r="E57" s="17">
        <f>ROUND(C57/D57,0)</f>
        <v>147</v>
      </c>
      <c r="F57" s="22">
        <v>0.3</v>
      </c>
      <c r="G57" s="22"/>
      <c r="H57" s="28">
        <f>ROUND(E57/M57,0)</f>
        <v>12</v>
      </c>
      <c r="J57" s="29">
        <f>H57*M57</f>
        <v>144</v>
      </c>
      <c r="M57" s="1">
        <v>12</v>
      </c>
      <c r="O57" s="7">
        <f>(H57*M57)*D57</f>
        <v>1440</v>
      </c>
      <c r="P57" s="37">
        <f>C57/D57</f>
        <v>147</v>
      </c>
    </row>
    <row r="58" spans="1:16">
      <c r="A58" s="13" t="s">
        <v>33</v>
      </c>
      <c r="B58" s="3"/>
      <c r="C58" s="4"/>
      <c r="D58" s="4"/>
      <c r="E58" s="17"/>
      <c r="F58" s="17"/>
      <c r="G58" s="17"/>
      <c r="H58" s="17"/>
      <c r="J58" s="17"/>
      <c r="O58" s="7"/>
    </row>
    <row r="59" spans="1:16" ht="21" thickBot="1">
      <c r="A59" s="2"/>
      <c r="B59" s="3"/>
      <c r="C59" s="4"/>
      <c r="D59" s="4"/>
      <c r="E59" s="17"/>
      <c r="F59" s="17"/>
      <c r="G59" s="17"/>
      <c r="H59" s="17"/>
      <c r="J59" s="17"/>
    </row>
    <row r="60" spans="1:16" ht="21" thickBot="1">
      <c r="A60" s="5" t="s">
        <v>36</v>
      </c>
      <c r="B60" s="23">
        <f>SUM(B37:B58)</f>
        <v>1.0001</v>
      </c>
      <c r="C60" s="20">
        <f>SUM(C37:C58)</f>
        <v>7000.7</v>
      </c>
      <c r="D60" s="6" t="s">
        <v>36</v>
      </c>
      <c r="E60" s="10">
        <f>SUM(E37:E58)</f>
        <v>489</v>
      </c>
      <c r="F60" s="31">
        <f>SUM(F37:F58)</f>
        <v>1</v>
      </c>
      <c r="G60" s="32"/>
      <c r="H60" s="10">
        <f>SUM(H37:H58)</f>
        <v>58</v>
      </c>
      <c r="J60" s="10">
        <f>SUM(J37:J58)</f>
        <v>500</v>
      </c>
      <c r="O60" s="7">
        <f>SUM(O37:O59)</f>
        <v>7190</v>
      </c>
    </row>
    <row r="61" spans="1:16">
      <c r="H61" s="18"/>
    </row>
    <row r="62" spans="1:16" ht="21" thickBot="1"/>
    <row r="63" spans="1:16" ht="51.6" customHeight="1" thickBot="1">
      <c r="A63" s="24" t="s">
        <v>47</v>
      </c>
      <c r="B63" s="19">
        <f>O60</f>
        <v>7190</v>
      </c>
      <c r="C63" s="7" t="s">
        <v>36</v>
      </c>
    </row>
    <row r="65" spans="1:3">
      <c r="A65" s="5"/>
      <c r="B65" s="8"/>
      <c r="C65" s="8"/>
    </row>
    <row r="66" spans="1:3">
      <c r="A66" s="9"/>
      <c r="B66" s="8"/>
      <c r="C66" s="8"/>
    </row>
    <row r="67" spans="1:3">
      <c r="A67" s="9"/>
      <c r="B67" s="8"/>
      <c r="C67" s="8"/>
    </row>
  </sheetData>
  <mergeCells count="6">
    <mergeCell ref="B34:B35"/>
    <mergeCell ref="C34:C35"/>
    <mergeCell ref="D34:D35"/>
    <mergeCell ref="B2:G2"/>
    <mergeCell ref="B3:G3"/>
    <mergeCell ref="B4:G4"/>
  </mergeCells>
  <pageMargins left="0.25" right="0.25" top="0.5" bottom="0.5" header="0.3" footer="0.3"/>
  <pageSetup scale="4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sales7</dc:creator>
  <cp:keywords/>
  <dc:description/>
  <cp:lastModifiedBy/>
  <cp:revision/>
  <dcterms:created xsi:type="dcterms:W3CDTF">2013-07-01T21:34:32Z</dcterms:created>
  <dcterms:modified xsi:type="dcterms:W3CDTF">2021-07-29T22:50:16Z</dcterms:modified>
  <cp:category/>
  <cp:contentStatus/>
</cp:coreProperties>
</file>